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600" tabRatio="793" activeTab="0"/>
  </bookViews>
  <sheets>
    <sheet name="FACTOR2" sheetId="1" r:id="rId1"/>
    <sheet name="CANT-PRESOFICIAL" sheetId="2" r:id="rId2"/>
  </sheets>
  <definedNames/>
  <calcPr fullCalcOnLoad="1"/>
</workbook>
</file>

<file path=xl/sharedStrings.xml><?xml version="1.0" encoding="utf-8"?>
<sst xmlns="http://schemas.openxmlformats.org/spreadsheetml/2006/main" count="213" uniqueCount="142">
  <si>
    <t>PROPUESTA</t>
  </si>
  <si>
    <t>NOMBRE</t>
  </si>
  <si>
    <t>VALOR</t>
  </si>
  <si>
    <t>PG</t>
  </si>
  <si>
    <t>Pr</t>
  </si>
  <si>
    <t>MAYOR PUNTAJE</t>
  </si>
  <si>
    <t xml:space="preserve">No </t>
  </si>
  <si>
    <t>FACTOR</t>
  </si>
  <si>
    <t>F=1,000xPG</t>
  </si>
  <si>
    <t>M2</t>
  </si>
  <si>
    <t>ML</t>
  </si>
  <si>
    <t>PRELIMINARES</t>
  </si>
  <si>
    <t>M3</t>
  </si>
  <si>
    <t>SUBTOTAL</t>
  </si>
  <si>
    <t>VARIOS</t>
  </si>
  <si>
    <t>AUI 22%</t>
  </si>
  <si>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</si>
  <si>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</si>
  <si>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</si>
  <si>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</si>
  <si>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CANTIDADES Y PRESUPUESTO OFICIAL DE LA OBRA CIVIL PARA LA ADECUACION DE BATERIAS SANITARIAS</t>
  </si>
  <si>
    <t>DEL AREA DE PISCINAS DEL CENTRO DEPORTIVO UNIVERSITARIO - CDU  DE LA UNIVERSIDAD DEL CAUCA</t>
  </si>
  <si>
    <t>SEGUNDA ETAPA</t>
  </si>
  <si>
    <t>Febrero  de 2007</t>
  </si>
  <si>
    <t>No.</t>
  </si>
  <si>
    <t>DESCRIPCION</t>
  </si>
  <si>
    <t>UNID.</t>
  </si>
  <si>
    <t>CANT.</t>
  </si>
  <si>
    <t>VR. UNITARIO</t>
  </si>
  <si>
    <t>VR. TOTAL</t>
  </si>
  <si>
    <t>I</t>
  </si>
  <si>
    <t xml:space="preserve">Descapote y limpieza, incluye retiro de tierra negra promedio = 0.25 </t>
  </si>
  <si>
    <t>Localizacion y Replanteo</t>
  </si>
  <si>
    <t>Excavacion para cimentacion material comun</t>
  </si>
  <si>
    <t xml:space="preserve">Relleno compactado con material seleccionado </t>
  </si>
  <si>
    <t>II</t>
  </si>
  <si>
    <t>CONCRETOS</t>
  </si>
  <si>
    <t>Construccion de zapatas en concreto 21 mpa, dimensiones 0.75 x 0.75 x 0.40, hierro de diámetro 1/2" cada 0.15 en ambos sentidos</t>
  </si>
  <si>
    <t>Construccion viga de cimentacion en concreto 21 mpa, dimensiones 0.20 x 0.25, 4 hierros No. 4, estribos No. 3 cada 0.15</t>
  </si>
  <si>
    <t>Construccion columnas en concreto de 21 mpa, dimensiones 0,30 x 0,30, 4 hierros No. 4; 4 No. 3, estribos No. 3 cada 0.15</t>
  </si>
  <si>
    <t>Construccion columnetas en concreto de 21 mpa, dimensiones 0.15 x 0.25, 6 hierros No. 3;  estribos No. 3 cada 0.15</t>
  </si>
  <si>
    <t>Construccion vigas en concreto de 21 mpa, dimensiones 0.30 x 0.30, 4 hierros No. 4;  estribos No. 3 cada 0.15</t>
  </si>
  <si>
    <t>Construccion vigas de amarre de 21 mpa, dimensiones 0.15 x 0.20, 4 hierros No. 3;  estribos No. 2 cada 0.15</t>
  </si>
  <si>
    <t xml:space="preserve">Acero de refuerzo </t>
  </si>
  <si>
    <t>KG</t>
  </si>
  <si>
    <t>III</t>
  </si>
  <si>
    <t>PISOS BASES</t>
  </si>
  <si>
    <t>3.1</t>
  </si>
  <si>
    <t>Construccion de piso primario en concreto 21 mpa, espesor = 0,10, mts</t>
  </si>
  <si>
    <t>IV</t>
  </si>
  <si>
    <t>MAMPOSTERIA Y REPELLOS</t>
  </si>
  <si>
    <t>Construcción de muro en ladrillo  común soga, mortero de pega 1:3</t>
  </si>
  <si>
    <t>Repello mortero 1:3 para muros, e. promedio= 0.03</t>
  </si>
  <si>
    <t>Construcción de mesones en concreto de 21 mpa, con triturado 1/2",  para lavamanos, acabado en granito pulido de 2.00 x 0.60, e= 0.07, incluye armado y figurado acero de refuerzo 3/8" en ambos sentidos cada 0.10 y salpicadero en media caña h= 0.10, carteras laterales y dilataciones en bronce</t>
  </si>
  <si>
    <t>Construcción de alfagía en concreto, ancho 0.35, h=0.10, incluye armado y figurado de acero de refuerzo diámetro 3/8", 3 longitudinales y estribo  de 3/8" cada 0.15, según diseño</t>
  </si>
  <si>
    <t>Construcción de poceta lavatrapeadores en ladrillo y debidamente enchapada con azulejo de 0.20 x 0.20</t>
  </si>
  <si>
    <t>GLOB</t>
  </si>
  <si>
    <t>ENCHAPES Y PISOS</t>
  </si>
  <si>
    <t>Suministro e instalación de pisos en  cerámica para baños de 0.20 x 0.20 antideslizante primera calidad. , incluye mortero de nivelación 1:4, e = 0.04 nts</t>
  </si>
  <si>
    <t>Suministro e instalación de enchape de pared en cerámica  de 0.20 X 0.20 mts para muros primera calidad,  instalado con pegacor</t>
  </si>
  <si>
    <t>Suministro e instalación de piso en tablón tráfico 5, similar al existente, incluye mortero de nivelación 1:4, e = 0.04</t>
  </si>
  <si>
    <t>VI</t>
  </si>
  <si>
    <t>INSTALACIONES HIDRAULICAS Y SANITARIAS</t>
  </si>
  <si>
    <t>Instalación tubería sanitaria PVC de 4", incluye excavación , y accesorios e insumos para instalación</t>
  </si>
  <si>
    <t>Acometida hidráulica PVC de 3/4", RDE 13.5 mm, incluye accesorios e insumos para instalación</t>
  </si>
  <si>
    <t>Construcción de cajas de inspección de 0.50 x 0.50 en  concreto, con cañuela y tapa en concreto reforzado, con varilla No. 3 cada 0.10</t>
  </si>
  <si>
    <t>Puntos sanitarios de 4", incluye accesorios hasta punto de conexión, longitud promedio 2.50 mts</t>
  </si>
  <si>
    <t>Puntos sanitarios de 2", incluye accesorios hasta punto de conexión, longitud promedio 2.50 mts</t>
  </si>
  <si>
    <t>Puntos hidráulicos de 1/2" tubería PVC RDE 21, incluye accesorios galvanizados en la salida</t>
  </si>
  <si>
    <t>Suministro e instalación de llaves de paso 1/2" Red White, con su respectiva tapa de registro plástica de PVC  15x15 cmts. y accesorios</t>
  </si>
  <si>
    <t>Suministro e instalación de bajantes de aguas lluvias diámetro 3", incluye accesorios para su instalación hasta cajas existentes</t>
  </si>
  <si>
    <t>VII</t>
  </si>
  <si>
    <t>INSTALACIONES ELECTRICAS</t>
  </si>
  <si>
    <t>Salidas de iluminación, incluye regateo, instalación de tubería eléctrica PVC, cableado, cajas de salida metálicas e interruptor</t>
  </si>
  <si>
    <t>Salidas para tomacorrientes incluye regateo, instalación de tubería eléctrica PVC, cableado, cajas de salida metálicas y toma Levinton</t>
  </si>
  <si>
    <t>Suministro e instalación de lámparas de incrustar con marco 60 x 60 en acrílico prismático, cuatro tubos T8-17W, color 41, balasto electrónico 120 V, con aleta. Ref. ITLX-IMP2X2/4T81741/E1</t>
  </si>
  <si>
    <t>VIII</t>
  </si>
  <si>
    <t>CARPINTERIA METALICA</t>
  </si>
  <si>
    <t>Suministro e instalación de puerta, aluminio, una nave, marcos en canal de 3" x 1" con aleta, naves tubulares de 3" x 1 1/2" T-103 y 1 1/2" x 1 1/2" T-87 , enchape F-06 para toda la nave, bisagras de aluminio (03)  y cerradura de seguridad, aluminio anodizado negro</t>
  </si>
  <si>
    <t>a. Dimensiones 1,10 x 2.10</t>
  </si>
  <si>
    <t>Suministro e instalación de puerta, aluminio, dos naves, marcos en canal de 3" x 1" con aleta, naves tubulares de 3" x 1 1/2" T-103 y 1 1/2" x 1 1/2" T-87 , pisavidrios álamo, enchape F-06 en su parte inferior, vidrio cristal flotado claro 4 mm para cuerpo superior, reja de seguridad parte superior en platina P-18 con separación 11 cms entre ejes, bisagras de aluminio (06) fallebas y cerradura de seguridad, aluminio anodizado negro</t>
  </si>
  <si>
    <t>a. Dimensiones 1.80 x 2.20</t>
  </si>
  <si>
    <t>Suministro e instalación de ventana, en aluminio, celosía movil con persiana de 10 cms y vidrio grabado,  aluminio  anodizado negro, altura de ventana 0.35 mts</t>
  </si>
  <si>
    <t>Suministro e instalación de ventana, en aluminio, celosía movil con persiana de 10 cms y vidrio grabado,  aluminio  anodizado negro, altura de ventana 0,80 mts</t>
  </si>
  <si>
    <t>Suministro e instalación de división en aluminio anodizado natural, con perfilería 1"*1" ref. T- 77 y T-78, pisavidrios en U, ref. U-68, empaque de neopreno, enchape F-06 de aluminio, incluye puerta con las siguientes especificaciones; verticales ALN-388, horizontales ALN-390, con pasador y manija, altura de la división 2.0 metros con 0.20 mts. libres en area inferior.</t>
  </si>
  <si>
    <t>Suministro e instalación de ventana, en aluminio, celosía movil con persiana de 10 cms y vidrio grabado,  aluminio  anodizado negro, altura de ventana 0.55 mts</t>
  </si>
  <si>
    <t>IX</t>
  </si>
  <si>
    <t>APARATOS SANITARIOS</t>
  </si>
  <si>
    <t>Suministro e instalación sanitarios Corona Linea Estilo completo ref. 30535 color 100 blanco.</t>
  </si>
  <si>
    <t>Suministro e instalación de lavamanos Corona Línea Estilo de sobreponer ref. 07259 color 100 blanco, con llave grival automática cromo mesa Ref. 71100</t>
  </si>
  <si>
    <t>Suministro e instalación de ducha sencilla galaxia  Ref.50430, incluye registro</t>
  </si>
  <si>
    <t>Suministro e instalación de orinales institucional Corona, mediano, color 100 blanco, incluye grifería grival orinal automática cromo Ref. 71300</t>
  </si>
  <si>
    <t>Suministro e instalación de rejilla de piso 3" metálica, con sosco 2"</t>
  </si>
  <si>
    <t>X</t>
  </si>
  <si>
    <t>PINTURAS</t>
  </si>
  <si>
    <t>Estuco para muros nuevos</t>
  </si>
  <si>
    <t>Pintura interior en viniltex a 3 manos, incluye resanes y estuco en partes afectadas</t>
  </si>
  <si>
    <t>Pintura exterior a dos manos en pintura Koraza, incluye resanes y estuco en partes afectadas</t>
  </si>
  <si>
    <t>XI</t>
  </si>
  <si>
    <t xml:space="preserve"> CIELOS FALSOS</t>
  </si>
  <si>
    <t>Suministro e instalación de cielo raso modular en láminas  de fibra mineral Armstrong 0.60 x 0.60 x 5/8", borde recedido sobre perfilería americana de ensamble automático color blanco, textura en fisura no direccionales.</t>
  </si>
  <si>
    <t>XII</t>
  </si>
  <si>
    <t>CUBIERTA</t>
  </si>
  <si>
    <t>Construcción de correas en varilla de diametro 1/2" según diseño</t>
  </si>
  <si>
    <t>Construción de cerchas según diseño</t>
  </si>
  <si>
    <t>Suministro e instalación de cubierta en eternit No. 6, incluye caballetes, ganchos, amarras y accesorios para su instalación</t>
  </si>
  <si>
    <t>Construcción e instalación de domo en policarbonato según diseño</t>
  </si>
  <si>
    <t>Construcción de pérgolas en aluminio, con cubierta en policarbonato</t>
  </si>
  <si>
    <t>Suministro e instalación de canal en lámina calibre 22 de dimensiones según diseño</t>
  </si>
  <si>
    <t>XIII</t>
  </si>
  <si>
    <t>Construcción de bancas en concreto de 0.60 de ancho revestida en granito pulido, soportes en machones de ladrillo soga debidamente repellados, estucados y pintados</t>
  </si>
  <si>
    <t>Aseo general</t>
  </si>
  <si>
    <t>COSTO DIRECTO</t>
  </si>
  <si>
    <t>COSTO DIRECTO + INDIRECTO</t>
  </si>
  <si>
    <t>IVA 16% SOBRE 5% UTILIDAD</t>
  </si>
  <si>
    <t>GRAN TOTAL</t>
  </si>
  <si>
    <t>ING. VICTOR HUGO RODRIGUEZ LOPEZ</t>
  </si>
  <si>
    <t>Profesional Universitario Area de Edificios,</t>
  </si>
  <si>
    <t>Construcción y Mantenimiento</t>
  </si>
  <si>
    <t>OCAMPO LUIS VALLEJO</t>
  </si>
  <si>
    <t>VICTOR G. PARRA</t>
  </si>
  <si>
    <t>JESUS F. CASTRO</t>
  </si>
  <si>
    <t>LUIS E. ORDOÑEZ</t>
  </si>
  <si>
    <t>EDGAR A. SALAZAR</t>
  </si>
  <si>
    <t>U.T. LTM-CAP</t>
  </si>
  <si>
    <t>LUIS A. ESCOBAR</t>
  </si>
  <si>
    <t>CESAR A. RESTREPO</t>
  </si>
  <si>
    <t>JAVIER VARGAS</t>
  </si>
  <si>
    <t>FELIPE ILLERA</t>
  </si>
  <si>
    <t>HERNAN MUÑOZ</t>
  </si>
  <si>
    <t>CONSORCIO G G</t>
  </si>
  <si>
    <t>DIEGO R. FERNANDEZ</t>
  </si>
  <si>
    <t>LUCRECIA MONTILLA</t>
  </si>
  <si>
    <t>ADOLFO VALDERRAMA</t>
  </si>
  <si>
    <t>JUAN JOSE MELO</t>
  </si>
  <si>
    <t>CONSORCIO ARCOS</t>
  </si>
  <si>
    <t xml:space="preserve">MANUEL ANTONIO MUÑOZ </t>
  </si>
  <si>
    <t>CONSORCIO VERSA</t>
  </si>
  <si>
    <t>APLICACIÓN DE LA FORMULA No. 2 FACTOR 2 PARA   LA OBRA CIVIL PARA LA ADECUACION DE BATERIAS SANITARIAS</t>
  </si>
  <si>
    <t>INVITACION A COTIZAR No. 008 DE 2007</t>
  </si>
  <si>
    <t>ELEGIB</t>
  </si>
  <si>
    <t>ORDEN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</si>
</sst>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.0_ ;_ * \-#,##0.0_ ;_ * &quot;-&quot;??_ ;_ @_ "/>
    <numFmt numFmtId="173" formatCode="_ * #,##0_ ;_ * \-#,##0_ ;_ * &quot;-&quot;??_ ;_ @_ "/>
    <numFmt numFmtId="174" formatCode="0.000"/>
    <numFmt numFmtId="175" formatCode="#,##0.0"/>
    <numFmt numFmtId="176" formatCode="#,##0.000"/>
    <numFmt numFmtId="177" formatCode="0.000000"/>
    <numFmt numFmtId="178" formatCode="0.00000"/>
    <numFmt numFmtId="179" formatCode="0.0000"/>
    <numFmt numFmtId="180" formatCode="[$$-409]#,##0"/>
    <numFmt numFmtId="181" formatCode="0.0"/>
    <numFmt numFmtId="182" formatCode="&quot;$ &quot;#,##0.00"/>
    <numFmt numFmtId="183" formatCode="&quot;$ &quot;#,##0"/>
    <numFmt numFmtId="184" formatCode="_-* #,##0.00\ _$_-;\-* #,##0.00\ _$_-;_-* &quot;-&quot;??\ _$_-;_-@_-"/>
    <numFmt numFmtId="185" formatCode="[$$-240A]\ #,##0.00"/>
    <numFmt numFmtId="186" formatCode="_-* #,##0.0\ _$_-;\-* #,##0.0\ _$_-;_-* &quot;-&quot;??\ _$_-;_-@_-"/>
  </numFmts>
  <fonts count="12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3" fontId="2" fillId="0" borderId="0" xfId="17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17" applyNumberFormat="1" applyFont="1" applyFill="1" applyAlignment="1">
      <alignment/>
    </xf>
    <xf numFmtId="4" fontId="2" fillId="0" borderId="1" xfId="17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174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justify"/>
    </xf>
    <xf numFmtId="0" fontId="7" fillId="0" borderId="4" xfId="0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justify"/>
    </xf>
    <xf numFmtId="0" fontId="7" fillId="0" borderId="4" xfId="0" applyFont="1" applyBorder="1" applyAlignment="1">
      <alignment horizontal="right"/>
    </xf>
    <xf numFmtId="4" fontId="6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justify"/>
    </xf>
    <xf numFmtId="0" fontId="0" fillId="0" borderId="4" xfId="0" applyNumberFormat="1" applyFont="1" applyBorder="1" applyAlignment="1">
      <alignment horizontal="justify"/>
    </xf>
    <xf numFmtId="0" fontId="6" fillId="0" borderId="4" xfId="0" applyFont="1" applyBorder="1" applyAlignment="1">
      <alignment/>
    </xf>
    <xf numFmtId="0" fontId="0" fillId="0" borderId="5" xfId="0" applyNumberFormat="1" applyFont="1" applyFill="1" applyBorder="1" applyAlignment="1">
      <alignment horizontal="justify"/>
    </xf>
    <xf numFmtId="3" fontId="3" fillId="0" borderId="4" xfId="0" applyNumberFormat="1" applyFont="1" applyBorder="1" applyAlignment="1">
      <alignment/>
    </xf>
    <xf numFmtId="49" fontId="7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9" fontId="6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justify"/>
    </xf>
    <xf numFmtId="4" fontId="3" fillId="0" borderId="4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2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/>
    </xf>
    <xf numFmtId="9" fontId="1" fillId="0" borderId="7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4" fontId="2" fillId="0" borderId="4" xfId="0" applyNumberFormat="1" applyFont="1" applyFill="1" applyBorder="1" applyAlignment="1">
      <alignment horizontal="center"/>
    </xf>
    <xf numFmtId="174" fontId="2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4" fontId="1" fillId="0" borderId="4" xfId="0" applyNumberFormat="1" applyFont="1" applyFill="1" applyBorder="1" applyAlignment="1">
      <alignment horizontal="center"/>
    </xf>
    <xf numFmtId="174" fontId="1" fillId="0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/>
    </xf>
    <xf numFmtId="0" fontId="10" fillId="0" borderId="0" xfId="0" applyFont="1" applyAlignment="1">
      <alignment horizontal="centerContinuous"/>
    </xf>
    <xf numFmtId="0" fontId="2" fillId="0" borderId="8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1</xdr:col>
      <xdr:colOff>485775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106</xdr:row>
      <xdr:rowOff>0</xdr:rowOff>
    </xdr:from>
    <xdr:to>
      <xdr:col>1</xdr:col>
      <xdr:colOff>638175</xdr:colOff>
      <xdr:row>106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3385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SheetLayoutView="100" workbookViewId="0" topLeftCell="A1">
      <selection activeCell="B40" sqref="B40:B41"/>
    </sheetView>
  </sheetViews>
  <sheetFormatPr defaultColWidth="11.421875" defaultRowHeight="12.75"/>
  <cols>
    <col min="1" max="1" width="8.28125" style="2" customWidth="1"/>
    <col min="2" max="2" width="30.8515625" style="4" customWidth="1"/>
    <col min="3" max="3" width="15.00390625" style="2" customWidth="1"/>
    <col min="4" max="4" width="16.00390625" style="2" customWidth="1"/>
    <col min="5" max="5" width="15.140625" style="2" customWidth="1"/>
    <col min="6" max="6" width="9.00390625" style="2" customWidth="1"/>
    <col min="7" max="7" width="12.7109375" style="2" customWidth="1"/>
    <col min="8" max="8" width="10.7109375" style="2" customWidth="1"/>
    <col min="9" max="9" width="11.421875" style="2" customWidth="1"/>
    <col min="10" max="10" width="15.140625" style="2" customWidth="1"/>
    <col min="11" max="11" width="12.00390625" style="2" bestFit="1" customWidth="1"/>
    <col min="12" max="16384" width="11.421875" style="2" customWidth="1"/>
  </cols>
  <sheetData>
    <row r="1" spans="2:4" ht="12.75">
      <c r="B1" s="18" t="s">
        <v>16</v>
      </c>
      <c r="C1" s="18"/>
      <c r="D1" s="19"/>
    </row>
    <row r="2" spans="2:4" ht="12.75">
      <c r="B2" s="18" t="s">
        <v>17</v>
      </c>
      <c r="C2" s="18"/>
      <c r="D2" s="19"/>
    </row>
    <row r="3" spans="2:4" ht="12.75">
      <c r="B3" s="18" t="s">
        <v>18</v>
      </c>
      <c r="C3" s="18"/>
      <c r="D3" s="19"/>
    </row>
    <row r="4" spans="2:4" ht="12.75">
      <c r="B4" s="18" t="s">
        <v>19</v>
      </c>
      <c r="C4" s="18"/>
      <c r="D4" s="20"/>
    </row>
    <row r="5" spans="1:6" s="17" customFormat="1" ht="12.75">
      <c r="A5"/>
      <c r="B5" s="18"/>
      <c r="C5" s="18"/>
      <c r="D5" s="20"/>
      <c r="E5"/>
      <c r="F5"/>
    </row>
    <row r="6" spans="1:6" ht="12.75">
      <c r="A6" s="89" t="s">
        <v>138</v>
      </c>
      <c r="B6" s="22"/>
      <c r="C6" s="22"/>
      <c r="D6" s="22"/>
      <c r="E6" s="22"/>
      <c r="F6" s="22"/>
    </row>
    <row r="7" spans="1:6" ht="12.75">
      <c r="A7" s="89" t="s">
        <v>21</v>
      </c>
      <c r="B7" s="22"/>
      <c r="C7" s="22"/>
      <c r="D7" s="22"/>
      <c r="E7" s="22"/>
      <c r="F7" s="22"/>
    </row>
    <row r="8" spans="1:6" ht="12.75">
      <c r="A8" s="91" t="s">
        <v>22</v>
      </c>
      <c r="B8" s="91"/>
      <c r="C8" s="91"/>
      <c r="D8" s="91"/>
      <c r="E8" s="91"/>
      <c r="F8" s="91"/>
    </row>
    <row r="9" spans="1:6" ht="12.75">
      <c r="A9" s="92" t="s">
        <v>139</v>
      </c>
      <c r="B9" s="92"/>
      <c r="C9" s="92"/>
      <c r="D9" s="92"/>
      <c r="E9" s="92"/>
      <c r="F9" s="92"/>
    </row>
    <row r="10" ht="12.75">
      <c r="B10" s="16"/>
    </row>
    <row r="11" spans="1:8" ht="12.75" customHeight="1">
      <c r="A11" s="78"/>
      <c r="B11" s="95" t="s">
        <v>1</v>
      </c>
      <c r="C11" s="71" t="s">
        <v>2</v>
      </c>
      <c r="D11" s="70"/>
      <c r="E11" s="70"/>
      <c r="F11" s="71" t="s">
        <v>141</v>
      </c>
      <c r="H11" s="6"/>
    </row>
    <row r="12" spans="1:6" s="5" customFormat="1" ht="12.75" customHeight="1">
      <c r="A12" s="93" t="s">
        <v>6</v>
      </c>
      <c r="B12" s="96"/>
      <c r="C12" s="72" t="s">
        <v>0</v>
      </c>
      <c r="D12" s="74" t="s">
        <v>7</v>
      </c>
      <c r="E12" s="76" t="s">
        <v>4</v>
      </c>
      <c r="F12" s="76" t="s">
        <v>140</v>
      </c>
    </row>
    <row r="13" spans="1:10" s="3" customFormat="1" ht="12.75">
      <c r="A13" s="94"/>
      <c r="B13" s="97"/>
      <c r="C13" s="73"/>
      <c r="D13" s="75"/>
      <c r="E13" s="77"/>
      <c r="F13" s="90"/>
      <c r="I13" s="9"/>
      <c r="J13" s="8"/>
    </row>
    <row r="14" spans="1:10" s="3" customFormat="1" ht="12.75">
      <c r="A14" s="79">
        <v>1</v>
      </c>
      <c r="B14" s="80" t="s">
        <v>119</v>
      </c>
      <c r="C14" s="88">
        <v>88877000</v>
      </c>
      <c r="D14" s="81">
        <f aca="true" t="shared" si="0" ref="D14:D32">$C$35</f>
        <v>88607455</v>
      </c>
      <c r="E14" s="82">
        <f aca="true" t="shared" si="1" ref="E14:E32">ROUND((1-SQRT(ABS(C14-D14)/D14))*1000,3)</f>
        <v>944.846</v>
      </c>
      <c r="F14" s="84"/>
      <c r="I14" s="9"/>
      <c r="J14" s="8"/>
    </row>
    <row r="15" spans="1:10" s="3" customFormat="1" ht="12.75">
      <c r="A15" s="84">
        <v>2</v>
      </c>
      <c r="B15" s="85" t="s">
        <v>120</v>
      </c>
      <c r="C15" s="88">
        <v>88631344</v>
      </c>
      <c r="D15" s="86">
        <f t="shared" si="0"/>
        <v>88607455</v>
      </c>
      <c r="E15" s="87">
        <f t="shared" si="1"/>
        <v>983.58</v>
      </c>
      <c r="F15" s="84">
        <v>1</v>
      </c>
      <c r="I15" s="9"/>
      <c r="J15" s="8"/>
    </row>
    <row r="16" spans="1:10" s="3" customFormat="1" ht="12.75">
      <c r="A16" s="79">
        <v>3</v>
      </c>
      <c r="B16" s="80" t="s">
        <v>121</v>
      </c>
      <c r="C16" s="88">
        <v>89024065.1684</v>
      </c>
      <c r="D16" s="81">
        <f t="shared" si="0"/>
        <v>88607455</v>
      </c>
      <c r="E16" s="82">
        <f t="shared" si="1"/>
        <v>931.431</v>
      </c>
      <c r="F16" s="84"/>
      <c r="I16" s="9"/>
      <c r="J16" s="8"/>
    </row>
    <row r="17" spans="1:10" s="3" customFormat="1" ht="12.75">
      <c r="A17" s="79">
        <v>4</v>
      </c>
      <c r="B17" s="83" t="s">
        <v>122</v>
      </c>
      <c r="C17" s="88">
        <v>89024065</v>
      </c>
      <c r="D17" s="81">
        <f t="shared" si="0"/>
        <v>88607455</v>
      </c>
      <c r="E17" s="82">
        <f t="shared" si="1"/>
        <v>931.431</v>
      </c>
      <c r="F17" s="84"/>
      <c r="I17" s="9"/>
      <c r="J17" s="8"/>
    </row>
    <row r="18" spans="1:10" s="3" customFormat="1" ht="12.75">
      <c r="A18" s="79">
        <v>5</v>
      </c>
      <c r="B18" s="83" t="s">
        <v>123</v>
      </c>
      <c r="C18" s="88">
        <v>89089449</v>
      </c>
      <c r="D18" s="81">
        <f t="shared" si="0"/>
        <v>88607455</v>
      </c>
      <c r="E18" s="82">
        <f t="shared" si="1"/>
        <v>926.246</v>
      </c>
      <c r="F18" s="84"/>
      <c r="I18" s="9"/>
      <c r="J18" s="8"/>
    </row>
    <row r="19" spans="1:10" s="3" customFormat="1" ht="12.75">
      <c r="A19" s="79">
        <v>6</v>
      </c>
      <c r="B19" s="83" t="s">
        <v>124</v>
      </c>
      <c r="C19" s="88">
        <v>89313816</v>
      </c>
      <c r="D19" s="81">
        <f t="shared" si="0"/>
        <v>88607455</v>
      </c>
      <c r="E19" s="82">
        <f t="shared" si="1"/>
        <v>910.715</v>
      </c>
      <c r="F19" s="84"/>
      <c r="I19" s="9"/>
      <c r="J19" s="8"/>
    </row>
    <row r="20" spans="1:10" s="3" customFormat="1" ht="12.75">
      <c r="A20" s="79">
        <v>7</v>
      </c>
      <c r="B20" s="83" t="s">
        <v>125</v>
      </c>
      <c r="C20" s="88">
        <v>88774935</v>
      </c>
      <c r="D20" s="81">
        <f t="shared" si="0"/>
        <v>88607455</v>
      </c>
      <c r="E20" s="82">
        <f t="shared" si="1"/>
        <v>956.524</v>
      </c>
      <c r="F20" s="84"/>
      <c r="I20" s="9"/>
      <c r="J20" s="8"/>
    </row>
    <row r="21" spans="1:10" s="3" customFormat="1" ht="12.75">
      <c r="A21" s="79">
        <v>8</v>
      </c>
      <c r="B21" s="83" t="s">
        <v>126</v>
      </c>
      <c r="C21" s="88">
        <v>87342756</v>
      </c>
      <c r="D21" s="81">
        <f t="shared" si="0"/>
        <v>88607455</v>
      </c>
      <c r="E21" s="82">
        <f t="shared" si="1"/>
        <v>880.53</v>
      </c>
      <c r="F21" s="84"/>
      <c r="I21" s="9"/>
      <c r="J21" s="8"/>
    </row>
    <row r="22" spans="1:10" s="3" customFormat="1" ht="12.75">
      <c r="A22" s="79">
        <v>9</v>
      </c>
      <c r="B22" s="83" t="s">
        <v>127</v>
      </c>
      <c r="C22" s="88">
        <v>87184448</v>
      </c>
      <c r="D22" s="81">
        <f t="shared" si="0"/>
        <v>88607455</v>
      </c>
      <c r="E22" s="82">
        <f t="shared" si="1"/>
        <v>873.273</v>
      </c>
      <c r="F22" s="84"/>
      <c r="I22" s="9"/>
      <c r="J22" s="8"/>
    </row>
    <row r="23" spans="1:10" s="3" customFormat="1" ht="12.75">
      <c r="A23" s="79">
        <v>10</v>
      </c>
      <c r="B23" s="83" t="s">
        <v>128</v>
      </c>
      <c r="C23" s="88">
        <v>88955001</v>
      </c>
      <c r="D23" s="81">
        <f t="shared" si="0"/>
        <v>88607455</v>
      </c>
      <c r="E23" s="82">
        <f t="shared" si="1"/>
        <v>937.372</v>
      </c>
      <c r="F23" s="84"/>
      <c r="I23" s="9"/>
      <c r="J23" s="8"/>
    </row>
    <row r="24" spans="1:10" s="3" customFormat="1" ht="12.75">
      <c r="A24" s="79">
        <v>11</v>
      </c>
      <c r="B24" s="83" t="s">
        <v>129</v>
      </c>
      <c r="C24" s="88">
        <v>88220118</v>
      </c>
      <c r="D24" s="81">
        <f t="shared" si="0"/>
        <v>88607455</v>
      </c>
      <c r="E24" s="82">
        <f t="shared" si="1"/>
        <v>933.884</v>
      </c>
      <c r="F24" s="84"/>
      <c r="I24" s="9"/>
      <c r="J24" s="8"/>
    </row>
    <row r="25" spans="1:10" s="3" customFormat="1" ht="12.75">
      <c r="A25" s="79">
        <v>12</v>
      </c>
      <c r="B25" s="83" t="s">
        <v>130</v>
      </c>
      <c r="C25" s="88">
        <v>88686828</v>
      </c>
      <c r="D25" s="81">
        <f t="shared" si="0"/>
        <v>88607455</v>
      </c>
      <c r="E25" s="82">
        <f t="shared" si="1"/>
        <v>970.07</v>
      </c>
      <c r="F25" s="79">
        <v>2</v>
      </c>
      <c r="I25" s="9"/>
      <c r="J25" s="8"/>
    </row>
    <row r="26" spans="1:10" s="3" customFormat="1" ht="12.75">
      <c r="A26" s="79">
        <v>13</v>
      </c>
      <c r="B26" s="83" t="s">
        <v>131</v>
      </c>
      <c r="C26" s="88">
        <v>88939313</v>
      </c>
      <c r="D26" s="81">
        <f t="shared" si="0"/>
        <v>88607455</v>
      </c>
      <c r="E26" s="82">
        <f t="shared" si="1"/>
        <v>938.801</v>
      </c>
      <c r="F26" s="79"/>
      <c r="I26" s="9"/>
      <c r="J26" s="8"/>
    </row>
    <row r="27" spans="1:10" s="3" customFormat="1" ht="12.75">
      <c r="A27" s="79">
        <v>14</v>
      </c>
      <c r="B27" s="83" t="s">
        <v>132</v>
      </c>
      <c r="C27" s="88">
        <v>88468199</v>
      </c>
      <c r="D27" s="81">
        <f t="shared" si="0"/>
        <v>88607455</v>
      </c>
      <c r="E27" s="82">
        <f t="shared" si="1"/>
        <v>960.357</v>
      </c>
      <c r="F27" s="79">
        <v>3</v>
      </c>
      <c r="I27" s="9"/>
      <c r="J27" s="8"/>
    </row>
    <row r="28" spans="1:10" s="3" customFormat="1" ht="12.75">
      <c r="A28" s="79">
        <v>15</v>
      </c>
      <c r="B28" s="83" t="s">
        <v>133</v>
      </c>
      <c r="C28" s="88">
        <v>88864738</v>
      </c>
      <c r="D28" s="81">
        <f t="shared" si="0"/>
        <v>88607455</v>
      </c>
      <c r="E28" s="82">
        <f t="shared" si="1"/>
        <v>946.115</v>
      </c>
      <c r="F28" s="84"/>
      <c r="I28" s="9"/>
      <c r="J28" s="8"/>
    </row>
    <row r="29" spans="1:10" s="3" customFormat="1" ht="12.75">
      <c r="A29" s="79">
        <v>16</v>
      </c>
      <c r="B29" s="83" t="s">
        <v>134</v>
      </c>
      <c r="C29" s="88">
        <v>88774964</v>
      </c>
      <c r="D29" s="81">
        <f t="shared" si="0"/>
        <v>88607455</v>
      </c>
      <c r="E29" s="82">
        <f t="shared" si="1"/>
        <v>956.521</v>
      </c>
      <c r="F29" s="84"/>
      <c r="I29" s="9"/>
      <c r="J29" s="8"/>
    </row>
    <row r="30" spans="1:10" s="3" customFormat="1" ht="12.75">
      <c r="A30" s="79">
        <v>17</v>
      </c>
      <c r="B30" s="83" t="s">
        <v>135</v>
      </c>
      <c r="C30" s="88">
        <v>88309550</v>
      </c>
      <c r="D30" s="81">
        <f t="shared" si="0"/>
        <v>88607455</v>
      </c>
      <c r="E30" s="82">
        <f t="shared" si="1"/>
        <v>942.017</v>
      </c>
      <c r="F30" s="84"/>
      <c r="I30" s="9"/>
      <c r="J30" s="8"/>
    </row>
    <row r="31" spans="1:10" s="3" customFormat="1" ht="12.75">
      <c r="A31" s="79">
        <v>18</v>
      </c>
      <c r="B31" s="83" t="s">
        <v>136</v>
      </c>
      <c r="C31" s="88">
        <v>88810737</v>
      </c>
      <c r="D31" s="81">
        <f t="shared" si="0"/>
        <v>88607455</v>
      </c>
      <c r="E31" s="82">
        <f t="shared" si="1"/>
        <v>952.102</v>
      </c>
      <c r="F31" s="84"/>
      <c r="I31" s="9"/>
      <c r="J31" s="8"/>
    </row>
    <row r="32" spans="1:10" s="3" customFormat="1" ht="12.75">
      <c r="A32" s="79">
        <v>19</v>
      </c>
      <c r="B32" s="83" t="s">
        <v>137</v>
      </c>
      <c r="C32" s="88">
        <v>88281771</v>
      </c>
      <c r="D32" s="81">
        <f t="shared" si="0"/>
        <v>88607455</v>
      </c>
      <c r="E32" s="82">
        <f t="shared" si="1"/>
        <v>939.373</v>
      </c>
      <c r="F32" s="84"/>
      <c r="I32" s="9"/>
      <c r="J32" s="8"/>
    </row>
    <row r="33" ht="13.5" thickBot="1"/>
    <row r="34" spans="2:7" ht="13.5" thickBot="1">
      <c r="B34" s="7" t="s">
        <v>3</v>
      </c>
      <c r="C34" s="12">
        <f>ROUND(GEOMEAN(C14:C32),2)</f>
        <v>88607455</v>
      </c>
      <c r="F34" s="10"/>
      <c r="G34" s="5"/>
    </row>
    <row r="35" spans="2:7" ht="12.75">
      <c r="B35" s="7" t="s">
        <v>8</v>
      </c>
      <c r="C35" s="13">
        <f>ROUND(1*C34,2)</f>
        <v>88607455</v>
      </c>
      <c r="G35" s="5"/>
    </row>
    <row r="36" spans="2:7" ht="13.5" thickBot="1">
      <c r="B36" s="7"/>
      <c r="C36" s="14"/>
      <c r="G36" s="5"/>
    </row>
    <row r="37" spans="2:7" ht="12.75">
      <c r="B37" s="7" t="s">
        <v>5</v>
      </c>
      <c r="C37" s="15">
        <f>MAX(E14:E32)</f>
        <v>983.58</v>
      </c>
      <c r="G37" s="5"/>
    </row>
    <row r="38" spans="2:7" ht="13.5" thickBot="1">
      <c r="B38" s="7"/>
      <c r="C38" s="14"/>
      <c r="G38" s="8"/>
    </row>
    <row r="39" spans="2:6" ht="12.75">
      <c r="B39" s="7"/>
      <c r="C39" s="10"/>
      <c r="E39" s="8"/>
      <c r="F39" s="11"/>
    </row>
    <row r="40" spans="2:6" ht="12.75">
      <c r="B40" s="7"/>
      <c r="C40" s="10"/>
      <c r="E40" s="8"/>
      <c r="F40" s="11"/>
    </row>
    <row r="41" spans="2:6" ht="12.75">
      <c r="B41" s="7"/>
      <c r="C41" s="10"/>
      <c r="E41" s="8"/>
      <c r="F41" s="11"/>
    </row>
    <row r="42" spans="2:3" ht="12.75">
      <c r="B42" s="7"/>
      <c r="C42" s="11"/>
    </row>
    <row r="43" spans="2:3" ht="12.75">
      <c r="B43" s="7"/>
      <c r="C43" s="1"/>
    </row>
    <row r="44" ht="12.75">
      <c r="A44" s="2" t="s">
        <v>116</v>
      </c>
    </row>
    <row r="45" ht="12.75">
      <c r="A45" s="2" t="s">
        <v>117</v>
      </c>
    </row>
    <row r="46" ht="12.75">
      <c r="A46" s="2" t="s">
        <v>118</v>
      </c>
    </row>
  </sheetData>
  <mergeCells count="4">
    <mergeCell ref="A8:F8"/>
    <mergeCell ref="A9:F9"/>
    <mergeCell ref="A12:A13"/>
    <mergeCell ref="B11:B13"/>
  </mergeCells>
  <printOptions horizontalCentered="1"/>
  <pageMargins left="1.5748031496062993" right="0.7874015748031497" top="0.984251968503937" bottom="0.984251968503937" header="0" footer="0"/>
  <pageSetup fitToHeight="1" fitToWidth="1" horizontalDpi="300" verticalDpi="3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4">
      <selection activeCell="B23" sqref="B23"/>
    </sheetView>
  </sheetViews>
  <sheetFormatPr defaultColWidth="11.421875" defaultRowHeight="12.75"/>
  <cols>
    <col min="1" max="1" width="5.7109375" style="0" bestFit="1" customWidth="1"/>
    <col min="2" max="2" width="41.28125" style="0" customWidth="1"/>
    <col min="3" max="3" width="8.00390625" style="0" customWidth="1"/>
    <col min="4" max="4" width="8.8515625" style="20" customWidth="1"/>
    <col min="5" max="5" width="14.7109375" style="0" customWidth="1"/>
    <col min="6" max="6" width="16.7109375" style="0" customWidth="1"/>
  </cols>
  <sheetData>
    <row r="1" spans="2:4" ht="12.75">
      <c r="B1" s="18" t="s">
        <v>16</v>
      </c>
      <c r="C1" s="18"/>
      <c r="D1" s="19"/>
    </row>
    <row r="2" spans="2:4" ht="12.75">
      <c r="B2" s="18" t="s">
        <v>17</v>
      </c>
      <c r="C2" s="18"/>
      <c r="D2" s="19"/>
    </row>
    <row r="3" spans="2:4" ht="12.75">
      <c r="B3" s="18" t="s">
        <v>18</v>
      </c>
      <c r="C3" s="18"/>
      <c r="D3" s="19"/>
    </row>
    <row r="4" spans="2:3" ht="12.75">
      <c r="B4" s="18" t="s">
        <v>19</v>
      </c>
      <c r="C4" s="18"/>
    </row>
    <row r="5" spans="1:6" s="17" customFormat="1" ht="12.75">
      <c r="A5"/>
      <c r="B5" s="18"/>
      <c r="C5" s="18"/>
      <c r="D5" s="20"/>
      <c r="E5"/>
      <c r="F5"/>
    </row>
    <row r="6" spans="1:6" s="17" customFormat="1" ht="12.75">
      <c r="A6" s="21" t="s">
        <v>20</v>
      </c>
      <c r="B6" s="22"/>
      <c r="C6" s="22"/>
      <c r="D6" s="22"/>
      <c r="E6" s="22"/>
      <c r="F6" s="22"/>
    </row>
    <row r="7" spans="1:6" s="17" customFormat="1" ht="12.75">
      <c r="A7" s="21" t="s">
        <v>21</v>
      </c>
      <c r="B7" s="22"/>
      <c r="C7" s="22"/>
      <c r="D7" s="22"/>
      <c r="E7" s="22"/>
      <c r="F7" s="22"/>
    </row>
    <row r="8" spans="1:6" s="17" customFormat="1" ht="12.75">
      <c r="A8" s="91" t="s">
        <v>22</v>
      </c>
      <c r="B8" s="91"/>
      <c r="C8" s="91"/>
      <c r="D8" s="91"/>
      <c r="E8" s="91"/>
      <c r="F8" s="91"/>
    </row>
    <row r="9" spans="1:6" s="17" customFormat="1" ht="12.75">
      <c r="A9" s="23"/>
      <c r="B9" s="24"/>
      <c r="C9" s="24"/>
      <c r="D9" s="24"/>
      <c r="E9" s="98" t="s">
        <v>23</v>
      </c>
      <c r="F9" s="98"/>
    </row>
    <row r="10" spans="1:6" s="17" customFormat="1" ht="12.75">
      <c r="A10" s="25" t="s">
        <v>24</v>
      </c>
      <c r="B10" s="25" t="s">
        <v>25</v>
      </c>
      <c r="C10" s="25" t="s">
        <v>26</v>
      </c>
      <c r="D10" s="25" t="s">
        <v>27</v>
      </c>
      <c r="E10" s="26" t="s">
        <v>28</v>
      </c>
      <c r="F10" s="26" t="s">
        <v>29</v>
      </c>
    </row>
    <row r="11" spans="1:6" s="17" customFormat="1" ht="12.75">
      <c r="A11" s="27" t="s">
        <v>30</v>
      </c>
      <c r="B11" s="28" t="s">
        <v>11</v>
      </c>
      <c r="C11" s="29"/>
      <c r="D11" s="30"/>
      <c r="E11" s="31"/>
      <c r="F11" s="32"/>
    </row>
    <row r="12" spans="1:6" s="17" customFormat="1" ht="24">
      <c r="A12" s="33">
        <v>1.1</v>
      </c>
      <c r="B12" s="34" t="s">
        <v>31</v>
      </c>
      <c r="C12" s="29" t="s">
        <v>9</v>
      </c>
      <c r="D12" s="30">
        <v>69</v>
      </c>
      <c r="E12" s="31">
        <v>6250</v>
      </c>
      <c r="F12" s="31">
        <f>+E12*D12</f>
        <v>431250</v>
      </c>
    </row>
    <row r="13" spans="1:6" s="17" customFormat="1" ht="12.75">
      <c r="A13" s="33">
        <v>1.2</v>
      </c>
      <c r="B13" s="34" t="s">
        <v>32</v>
      </c>
      <c r="C13" s="29" t="s">
        <v>9</v>
      </c>
      <c r="D13" s="30">
        <v>95</v>
      </c>
      <c r="E13" s="31">
        <v>690</v>
      </c>
      <c r="F13" s="31">
        <f>+E13*D13</f>
        <v>65550</v>
      </c>
    </row>
    <row r="14" spans="1:6" s="17" customFormat="1" ht="12.75">
      <c r="A14" s="33">
        <v>1.3</v>
      </c>
      <c r="B14" s="34" t="s">
        <v>33</v>
      </c>
      <c r="C14" s="29" t="s">
        <v>12</v>
      </c>
      <c r="D14" s="30">
        <v>3.5</v>
      </c>
      <c r="E14" s="31">
        <v>10631</v>
      </c>
      <c r="F14" s="31">
        <f>+E14*D14</f>
        <v>37208.5</v>
      </c>
    </row>
    <row r="15" spans="1:6" s="17" customFormat="1" ht="12.75">
      <c r="A15" s="33">
        <v>1.4</v>
      </c>
      <c r="B15" s="34" t="s">
        <v>34</v>
      </c>
      <c r="C15" s="29" t="s">
        <v>12</v>
      </c>
      <c r="D15" s="30">
        <v>14.5</v>
      </c>
      <c r="E15" s="31">
        <v>27904</v>
      </c>
      <c r="F15" s="31">
        <f>+E15*D15</f>
        <v>404608</v>
      </c>
    </row>
    <row r="16" spans="1:6" s="17" customFormat="1" ht="12.75">
      <c r="A16" s="33"/>
      <c r="B16" s="28" t="s">
        <v>13</v>
      </c>
      <c r="C16" s="29"/>
      <c r="D16" s="30"/>
      <c r="E16" s="31"/>
      <c r="F16" s="32">
        <f>SUM(F12:F15)</f>
        <v>938616.5</v>
      </c>
    </row>
    <row r="17" spans="1:6" s="17" customFormat="1" ht="12.75">
      <c r="A17" s="27" t="s">
        <v>35</v>
      </c>
      <c r="B17" s="28" t="s">
        <v>36</v>
      </c>
      <c r="C17" s="29"/>
      <c r="D17" s="30"/>
      <c r="E17" s="31"/>
      <c r="F17" s="32"/>
    </row>
    <row r="18" spans="1:6" s="17" customFormat="1" ht="36">
      <c r="A18" s="33">
        <v>2.1</v>
      </c>
      <c r="B18" s="34" t="s">
        <v>37</v>
      </c>
      <c r="C18" s="29" t="s">
        <v>12</v>
      </c>
      <c r="D18" s="30">
        <v>0.9</v>
      </c>
      <c r="E18" s="31">
        <v>286742</v>
      </c>
      <c r="F18" s="31">
        <f>+E18*D18</f>
        <v>258067.80000000002</v>
      </c>
    </row>
    <row r="19" spans="1:6" s="17" customFormat="1" ht="36">
      <c r="A19" s="33">
        <v>2.2</v>
      </c>
      <c r="B19" s="34" t="s">
        <v>38</v>
      </c>
      <c r="C19" s="29" t="s">
        <v>12</v>
      </c>
      <c r="D19" s="30">
        <v>2.1</v>
      </c>
      <c r="E19" s="31">
        <v>363530</v>
      </c>
      <c r="F19" s="31">
        <f aca="true" t="shared" si="0" ref="F19:F24">+E19*D19</f>
        <v>763413</v>
      </c>
    </row>
    <row r="20" spans="1:6" s="17" customFormat="1" ht="36">
      <c r="A20" s="33">
        <v>2.3</v>
      </c>
      <c r="B20" s="34" t="s">
        <v>39</v>
      </c>
      <c r="C20" s="29" t="s">
        <v>12</v>
      </c>
      <c r="D20" s="30">
        <v>1.7</v>
      </c>
      <c r="E20" s="31">
        <v>484376</v>
      </c>
      <c r="F20" s="31">
        <f t="shared" si="0"/>
        <v>823439.2</v>
      </c>
    </row>
    <row r="21" spans="1:6" s="17" customFormat="1" ht="36">
      <c r="A21" s="33">
        <v>2.4</v>
      </c>
      <c r="B21" s="34" t="s">
        <v>40</v>
      </c>
      <c r="C21" s="29" t="s">
        <v>10</v>
      </c>
      <c r="D21" s="30">
        <v>12</v>
      </c>
      <c r="E21" s="31">
        <v>21880</v>
      </c>
      <c r="F21" s="31">
        <f t="shared" si="0"/>
        <v>262560</v>
      </c>
    </row>
    <row r="22" spans="1:6" s="17" customFormat="1" ht="36">
      <c r="A22" s="33">
        <v>2.5</v>
      </c>
      <c r="B22" s="34" t="s">
        <v>41</v>
      </c>
      <c r="C22" s="29" t="s">
        <v>12</v>
      </c>
      <c r="D22" s="30">
        <v>2.1</v>
      </c>
      <c r="E22" s="31">
        <v>484376</v>
      </c>
      <c r="F22" s="31">
        <f t="shared" si="0"/>
        <v>1017189.6000000001</v>
      </c>
    </row>
    <row r="23" spans="1:6" s="17" customFormat="1" ht="36">
      <c r="A23" s="33">
        <v>2.6</v>
      </c>
      <c r="B23" s="34" t="s">
        <v>42</v>
      </c>
      <c r="C23" s="29" t="s">
        <v>10</v>
      </c>
      <c r="D23" s="30">
        <v>22</v>
      </c>
      <c r="E23" s="31">
        <v>19406</v>
      </c>
      <c r="F23" s="31">
        <f t="shared" si="0"/>
        <v>426932</v>
      </c>
    </row>
    <row r="24" spans="1:6" s="17" customFormat="1" ht="12.75">
      <c r="A24" s="33">
        <v>2.7</v>
      </c>
      <c r="B24" s="34" t="s">
        <v>43</v>
      </c>
      <c r="C24" s="29" t="s">
        <v>44</v>
      </c>
      <c r="D24" s="30">
        <v>995</v>
      </c>
      <c r="E24" s="31">
        <v>2818</v>
      </c>
      <c r="F24" s="31">
        <f t="shared" si="0"/>
        <v>2803910</v>
      </c>
    </row>
    <row r="25" spans="1:6" s="17" customFormat="1" ht="12.75">
      <c r="A25" s="33"/>
      <c r="B25" s="28" t="s">
        <v>13</v>
      </c>
      <c r="C25" s="29"/>
      <c r="D25" s="30"/>
      <c r="E25" s="31"/>
      <c r="F25" s="32">
        <f>SUM(F18:F24)</f>
        <v>6355511.6</v>
      </c>
    </row>
    <row r="26" spans="1:6" s="17" customFormat="1" ht="12.75">
      <c r="A26" s="27" t="s">
        <v>45</v>
      </c>
      <c r="B26" s="28" t="s">
        <v>46</v>
      </c>
      <c r="C26" s="29"/>
      <c r="D26" s="30"/>
      <c r="E26" s="31"/>
      <c r="F26" s="31"/>
    </row>
    <row r="27" spans="1:6" s="17" customFormat="1" ht="24">
      <c r="A27" s="35" t="s">
        <v>47</v>
      </c>
      <c r="B27" s="34" t="s">
        <v>48</v>
      </c>
      <c r="C27" s="29" t="s">
        <v>9</v>
      </c>
      <c r="D27" s="30">
        <v>81</v>
      </c>
      <c r="E27" s="31">
        <v>34488</v>
      </c>
      <c r="F27" s="31">
        <f>+E27*D27</f>
        <v>2793528</v>
      </c>
    </row>
    <row r="28" spans="1:6" s="17" customFormat="1" ht="12.75">
      <c r="A28" s="27"/>
      <c r="B28" s="28" t="s">
        <v>13</v>
      </c>
      <c r="C28" s="29"/>
      <c r="D28" s="30"/>
      <c r="E28" s="31"/>
      <c r="F28" s="32">
        <f>SUM(F27)</f>
        <v>2793528</v>
      </c>
    </row>
    <row r="29" spans="1:6" s="17" customFormat="1" ht="12.75">
      <c r="A29" s="27" t="s">
        <v>49</v>
      </c>
      <c r="B29" s="28" t="s">
        <v>50</v>
      </c>
      <c r="C29" s="26"/>
      <c r="D29" s="36"/>
      <c r="E29" s="32"/>
      <c r="F29" s="31"/>
    </row>
    <row r="30" spans="1:6" s="17" customFormat="1" ht="24">
      <c r="A30" s="33">
        <v>4.1</v>
      </c>
      <c r="B30" s="34" t="s">
        <v>51</v>
      </c>
      <c r="C30" s="29" t="s">
        <v>9</v>
      </c>
      <c r="D30" s="30">
        <v>83</v>
      </c>
      <c r="E30" s="31">
        <v>26655</v>
      </c>
      <c r="F30" s="31">
        <f>+E30*D30</f>
        <v>2212365</v>
      </c>
    </row>
    <row r="31" spans="1:6" s="17" customFormat="1" ht="24">
      <c r="A31" s="33">
        <v>4.2</v>
      </c>
      <c r="B31" s="34" t="s">
        <v>52</v>
      </c>
      <c r="C31" s="29" t="s">
        <v>9</v>
      </c>
      <c r="D31" s="30">
        <v>166</v>
      </c>
      <c r="E31" s="31">
        <v>13340</v>
      </c>
      <c r="F31" s="31">
        <f>+E31*D31</f>
        <v>2214440</v>
      </c>
    </row>
    <row r="32" spans="1:6" s="17" customFormat="1" ht="84">
      <c r="A32" s="33">
        <v>4.3</v>
      </c>
      <c r="B32" s="34" t="s">
        <v>53</v>
      </c>
      <c r="C32" s="29" t="s">
        <v>10</v>
      </c>
      <c r="D32" s="30">
        <v>4</v>
      </c>
      <c r="E32" s="31">
        <v>117255</v>
      </c>
      <c r="F32" s="31">
        <f>+E32*D32</f>
        <v>469020</v>
      </c>
    </row>
    <row r="33" spans="1:6" s="17" customFormat="1" ht="48">
      <c r="A33" s="33">
        <v>4.4</v>
      </c>
      <c r="B33" s="34" t="s">
        <v>54</v>
      </c>
      <c r="C33" s="29" t="s">
        <v>10</v>
      </c>
      <c r="D33" s="30">
        <v>37</v>
      </c>
      <c r="E33" s="31">
        <v>28446</v>
      </c>
      <c r="F33" s="31">
        <f>+E33*D33</f>
        <v>1052502</v>
      </c>
    </row>
    <row r="34" spans="1:6" s="17" customFormat="1" ht="36">
      <c r="A34" s="33">
        <v>4.5</v>
      </c>
      <c r="B34" s="34" t="s">
        <v>55</v>
      </c>
      <c r="C34" s="29" t="s">
        <v>56</v>
      </c>
      <c r="D34" s="30">
        <v>1</v>
      </c>
      <c r="E34" s="31">
        <v>105000</v>
      </c>
      <c r="F34" s="31">
        <f>+E34*D34</f>
        <v>105000</v>
      </c>
    </row>
    <row r="35" spans="1:6" s="17" customFormat="1" ht="12.75">
      <c r="A35" s="33"/>
      <c r="B35" s="28" t="s">
        <v>13</v>
      </c>
      <c r="C35" s="29"/>
      <c r="D35" s="30"/>
      <c r="E35" s="31"/>
      <c r="F35" s="32">
        <f>SUM(F30:F34)</f>
        <v>6053327</v>
      </c>
    </row>
    <row r="36" spans="1:6" s="17" customFormat="1" ht="12.75">
      <c r="A36" s="27" t="s">
        <v>30</v>
      </c>
      <c r="B36" s="28" t="s">
        <v>57</v>
      </c>
      <c r="C36" s="29"/>
      <c r="D36" s="30"/>
      <c r="E36" s="31"/>
      <c r="F36" s="31"/>
    </row>
    <row r="37" spans="1:6" s="17" customFormat="1" ht="48">
      <c r="A37" s="33">
        <v>5.1</v>
      </c>
      <c r="B37" s="34" t="s">
        <v>58</v>
      </c>
      <c r="C37" s="29" t="s">
        <v>9</v>
      </c>
      <c r="D37" s="30">
        <v>96.5</v>
      </c>
      <c r="E37" s="31">
        <f>30561+12273</f>
        <v>42834</v>
      </c>
      <c r="F37" s="31">
        <f>+E37*D37</f>
        <v>4133481</v>
      </c>
    </row>
    <row r="38" spans="1:6" s="17" customFormat="1" ht="36">
      <c r="A38" s="33">
        <v>5.2</v>
      </c>
      <c r="B38" s="34" t="s">
        <v>59</v>
      </c>
      <c r="C38" s="29" t="s">
        <v>9</v>
      </c>
      <c r="D38" s="30">
        <v>118</v>
      </c>
      <c r="E38" s="31">
        <v>30561</v>
      </c>
      <c r="F38" s="31">
        <f>+E38*D38</f>
        <v>3606198</v>
      </c>
    </row>
    <row r="39" spans="1:6" s="17" customFormat="1" ht="36">
      <c r="A39" s="33">
        <v>5.3</v>
      </c>
      <c r="B39" s="34" t="s">
        <v>60</v>
      </c>
      <c r="C39" s="29" t="s">
        <v>9</v>
      </c>
      <c r="D39" s="30">
        <v>22</v>
      </c>
      <c r="E39" s="31">
        <v>31500</v>
      </c>
      <c r="F39" s="31">
        <f>+E39*D39</f>
        <v>693000</v>
      </c>
    </row>
    <row r="40" spans="1:6" s="17" customFormat="1" ht="12.75">
      <c r="A40" s="33"/>
      <c r="B40" s="28" t="s">
        <v>13</v>
      </c>
      <c r="C40" s="29"/>
      <c r="D40" s="30"/>
      <c r="E40" s="31"/>
      <c r="F40" s="32">
        <f>SUM(F37:F39)</f>
        <v>8432679</v>
      </c>
    </row>
    <row r="41" spans="1:6" ht="12.75">
      <c r="A41" s="27" t="s">
        <v>61</v>
      </c>
      <c r="B41" s="28" t="s">
        <v>62</v>
      </c>
      <c r="C41" s="29"/>
      <c r="D41" s="30"/>
      <c r="E41" s="31"/>
      <c r="F41" s="31"/>
    </row>
    <row r="42" spans="1:6" ht="36">
      <c r="A42" s="35">
        <v>6.1</v>
      </c>
      <c r="B42" s="34" t="s">
        <v>63</v>
      </c>
      <c r="C42" s="29" t="s">
        <v>10</v>
      </c>
      <c r="D42" s="30">
        <v>10</v>
      </c>
      <c r="E42" s="31">
        <v>25857</v>
      </c>
      <c r="F42" s="31">
        <f>+E42*D42</f>
        <v>258570</v>
      </c>
    </row>
    <row r="43" spans="1:6" ht="24">
      <c r="A43" s="33">
        <v>6.2</v>
      </c>
      <c r="B43" s="34" t="s">
        <v>64</v>
      </c>
      <c r="C43" s="29" t="s">
        <v>10</v>
      </c>
      <c r="D43" s="30">
        <v>30</v>
      </c>
      <c r="E43" s="31">
        <v>4249</v>
      </c>
      <c r="F43" s="31">
        <f aca="true" t="shared" si="1" ref="F43:F49">+E43*D43</f>
        <v>127470</v>
      </c>
    </row>
    <row r="44" spans="1:6" ht="36">
      <c r="A44" s="35">
        <v>6.3</v>
      </c>
      <c r="B44" s="34" t="s">
        <v>65</v>
      </c>
      <c r="C44" s="29" t="s">
        <v>26</v>
      </c>
      <c r="D44" s="30">
        <v>4</v>
      </c>
      <c r="E44" s="31">
        <v>111138</v>
      </c>
      <c r="F44" s="31">
        <f t="shared" si="1"/>
        <v>444552</v>
      </c>
    </row>
    <row r="45" spans="1:6" ht="24">
      <c r="A45" s="33">
        <v>6.4</v>
      </c>
      <c r="B45" s="34" t="s">
        <v>66</v>
      </c>
      <c r="C45" s="29" t="s">
        <v>26</v>
      </c>
      <c r="D45" s="30">
        <v>6</v>
      </c>
      <c r="E45" s="31">
        <v>52371</v>
      </c>
      <c r="F45" s="31">
        <f t="shared" si="1"/>
        <v>314226</v>
      </c>
    </row>
    <row r="46" spans="1:6" ht="24">
      <c r="A46" s="35">
        <v>6.5</v>
      </c>
      <c r="B46" s="34" t="s">
        <v>67</v>
      </c>
      <c r="C46" s="29" t="s">
        <v>26</v>
      </c>
      <c r="D46" s="30">
        <v>20</v>
      </c>
      <c r="E46" s="31">
        <v>41243</v>
      </c>
      <c r="F46" s="31">
        <f t="shared" si="1"/>
        <v>824860</v>
      </c>
    </row>
    <row r="47" spans="1:6" ht="24">
      <c r="A47" s="33">
        <v>6.6</v>
      </c>
      <c r="B47" s="34" t="s">
        <v>68</v>
      </c>
      <c r="C47" s="29" t="s">
        <v>26</v>
      </c>
      <c r="D47" s="30">
        <v>20</v>
      </c>
      <c r="E47" s="31">
        <v>17691</v>
      </c>
      <c r="F47" s="31">
        <f t="shared" si="1"/>
        <v>353820</v>
      </c>
    </row>
    <row r="48" spans="1:6" ht="36">
      <c r="A48" s="35">
        <v>6.7</v>
      </c>
      <c r="B48" s="34" t="s">
        <v>69</v>
      </c>
      <c r="C48" s="29" t="s">
        <v>26</v>
      </c>
      <c r="D48" s="30">
        <v>9</v>
      </c>
      <c r="E48" s="31">
        <v>48246</v>
      </c>
      <c r="F48" s="31">
        <f t="shared" si="1"/>
        <v>434214</v>
      </c>
    </row>
    <row r="49" spans="1:6" ht="36">
      <c r="A49" s="33">
        <v>6.8</v>
      </c>
      <c r="B49" s="34" t="s">
        <v>70</v>
      </c>
      <c r="C49" s="29" t="s">
        <v>10</v>
      </c>
      <c r="D49" s="30">
        <v>25</v>
      </c>
      <c r="E49" s="31">
        <v>9256</v>
      </c>
      <c r="F49" s="31">
        <f t="shared" si="1"/>
        <v>231400</v>
      </c>
    </row>
    <row r="50" spans="1:6" ht="12.75">
      <c r="A50" s="33"/>
      <c r="B50" s="28" t="s">
        <v>13</v>
      </c>
      <c r="C50" s="26"/>
      <c r="D50" s="36"/>
      <c r="E50" s="32"/>
      <c r="F50" s="32">
        <f>SUM(F42:F49)</f>
        <v>2989112</v>
      </c>
    </row>
    <row r="51" spans="1:6" ht="12.75">
      <c r="A51" s="27" t="s">
        <v>71</v>
      </c>
      <c r="B51" s="28" t="s">
        <v>72</v>
      </c>
      <c r="C51" s="29"/>
      <c r="D51" s="30"/>
      <c r="E51" s="31"/>
      <c r="F51" s="31"/>
    </row>
    <row r="52" spans="1:6" ht="36">
      <c r="A52" s="33">
        <v>7.1</v>
      </c>
      <c r="B52" s="34" t="s">
        <v>73</v>
      </c>
      <c r="C52" s="29" t="s">
        <v>26</v>
      </c>
      <c r="D52" s="30">
        <v>12</v>
      </c>
      <c r="E52" s="31">
        <v>31990</v>
      </c>
      <c r="F52" s="31">
        <f>+E52*D52</f>
        <v>383880</v>
      </c>
    </row>
    <row r="53" spans="1:6" ht="36">
      <c r="A53" s="33">
        <v>7.2</v>
      </c>
      <c r="B53" s="34" t="s">
        <v>74</v>
      </c>
      <c r="C53" s="29" t="s">
        <v>26</v>
      </c>
      <c r="D53" s="30">
        <v>4</v>
      </c>
      <c r="E53" s="31">
        <v>31990</v>
      </c>
      <c r="F53" s="31">
        <f>+E53*D53</f>
        <v>127960</v>
      </c>
    </row>
    <row r="54" spans="1:6" ht="63.75">
      <c r="A54" s="33">
        <v>7.3</v>
      </c>
      <c r="B54" s="37" t="s">
        <v>75</v>
      </c>
      <c r="C54" s="29" t="s">
        <v>26</v>
      </c>
      <c r="D54" s="30">
        <v>12</v>
      </c>
      <c r="E54" s="31">
        <v>150000</v>
      </c>
      <c r="F54" s="31">
        <f>+E54*D54</f>
        <v>1800000</v>
      </c>
    </row>
    <row r="55" spans="1:6" ht="12.75">
      <c r="A55" s="33"/>
      <c r="B55" s="28" t="s">
        <v>13</v>
      </c>
      <c r="C55" s="26"/>
      <c r="D55" s="36"/>
      <c r="E55" s="32"/>
      <c r="F55" s="32">
        <f>SUM(F52:F54)</f>
        <v>2311840</v>
      </c>
    </row>
    <row r="56" spans="1:6" ht="12.75">
      <c r="A56" s="27" t="s">
        <v>76</v>
      </c>
      <c r="B56" s="28" t="s">
        <v>77</v>
      </c>
      <c r="C56" s="29"/>
      <c r="D56" s="30"/>
      <c r="E56" s="31"/>
      <c r="F56" s="31"/>
    </row>
    <row r="57" spans="1:6" ht="76.5">
      <c r="A57" s="33">
        <v>8.1</v>
      </c>
      <c r="B57" s="38" t="s">
        <v>78</v>
      </c>
      <c r="C57" s="29"/>
      <c r="D57" s="30"/>
      <c r="E57" s="31"/>
      <c r="F57" s="31"/>
    </row>
    <row r="58" spans="1:6" ht="12.75">
      <c r="A58" s="33"/>
      <c r="B58" s="34" t="s">
        <v>79</v>
      </c>
      <c r="C58" s="29" t="s">
        <v>26</v>
      </c>
      <c r="D58" s="30">
        <v>2</v>
      </c>
      <c r="E58" s="31">
        <v>890000</v>
      </c>
      <c r="F58" s="31">
        <f aca="true" t="shared" si="2" ref="F58:F63">+E58*D58</f>
        <v>1780000</v>
      </c>
    </row>
    <row r="59" spans="1:6" ht="127.5">
      <c r="A59" s="33">
        <v>8.2</v>
      </c>
      <c r="B59" s="38" t="s">
        <v>80</v>
      </c>
      <c r="C59" s="29"/>
      <c r="D59" s="30"/>
      <c r="E59" s="31"/>
      <c r="F59" s="31"/>
    </row>
    <row r="60" spans="1:6" ht="12.75">
      <c r="A60" s="33"/>
      <c r="B60" s="34" t="s">
        <v>81</v>
      </c>
      <c r="C60" s="29" t="s">
        <v>26</v>
      </c>
      <c r="D60" s="30">
        <v>1</v>
      </c>
      <c r="E60" s="31">
        <v>1525000</v>
      </c>
      <c r="F60" s="31">
        <f t="shared" si="2"/>
        <v>1525000</v>
      </c>
    </row>
    <row r="61" spans="1:6" ht="51">
      <c r="A61" s="33">
        <v>8.3</v>
      </c>
      <c r="B61" s="38" t="s">
        <v>82</v>
      </c>
      <c r="C61" s="29" t="s">
        <v>10</v>
      </c>
      <c r="D61" s="30">
        <v>16</v>
      </c>
      <c r="E61" s="31">
        <v>88000</v>
      </c>
      <c r="F61" s="31">
        <f t="shared" si="2"/>
        <v>1408000</v>
      </c>
    </row>
    <row r="62" spans="1:6" ht="51">
      <c r="A62" s="33">
        <v>8.4</v>
      </c>
      <c r="B62" s="38" t="s">
        <v>83</v>
      </c>
      <c r="C62" s="29" t="s">
        <v>10</v>
      </c>
      <c r="D62" s="30">
        <v>5.3</v>
      </c>
      <c r="E62" s="31">
        <v>195000</v>
      </c>
      <c r="F62" s="31">
        <f t="shared" si="2"/>
        <v>1033500</v>
      </c>
    </row>
    <row r="63" spans="1:6" ht="96">
      <c r="A63" s="33">
        <v>8.5</v>
      </c>
      <c r="B63" s="34" t="s">
        <v>84</v>
      </c>
      <c r="C63" s="29" t="s">
        <v>9</v>
      </c>
      <c r="D63" s="30">
        <v>57</v>
      </c>
      <c r="E63" s="31">
        <v>207900</v>
      </c>
      <c r="F63" s="31">
        <f t="shared" si="2"/>
        <v>11850300</v>
      </c>
    </row>
    <row r="64" spans="1:6" ht="51">
      <c r="A64" s="33">
        <v>8.6</v>
      </c>
      <c r="B64" s="38" t="s">
        <v>85</v>
      </c>
      <c r="C64" s="29" t="s">
        <v>10</v>
      </c>
      <c r="D64" s="30">
        <v>12.32</v>
      </c>
      <c r="E64" s="31">
        <v>116825</v>
      </c>
      <c r="F64" s="31">
        <f>+E64*D64</f>
        <v>1439284</v>
      </c>
    </row>
    <row r="65" spans="1:6" ht="12.75">
      <c r="A65" s="33"/>
      <c r="B65" s="28" t="s">
        <v>13</v>
      </c>
      <c r="C65" s="26"/>
      <c r="D65" s="36"/>
      <c r="E65" s="32"/>
      <c r="F65" s="32">
        <f>SUM(F57:F64)</f>
        <v>19036084</v>
      </c>
    </row>
    <row r="66" spans="1:6" ht="12.75">
      <c r="A66" s="27" t="s">
        <v>86</v>
      </c>
      <c r="B66" s="28" t="s">
        <v>87</v>
      </c>
      <c r="C66" s="29"/>
      <c r="D66" s="30"/>
      <c r="E66" s="31"/>
      <c r="F66" s="31"/>
    </row>
    <row r="67" spans="1:6" ht="24">
      <c r="A67" s="33">
        <v>9.1</v>
      </c>
      <c r="B67" s="34" t="s">
        <v>88</v>
      </c>
      <c r="C67" s="29" t="s">
        <v>26</v>
      </c>
      <c r="D67" s="30">
        <v>6</v>
      </c>
      <c r="E67" s="31">
        <v>436900</v>
      </c>
      <c r="F67" s="31">
        <f>+E67*D67</f>
        <v>2621400</v>
      </c>
    </row>
    <row r="68" spans="1:6" ht="48">
      <c r="A68" s="33">
        <v>9.2</v>
      </c>
      <c r="B68" s="34" t="s">
        <v>89</v>
      </c>
      <c r="C68" s="29" t="s">
        <v>26</v>
      </c>
      <c r="D68" s="30">
        <v>4</v>
      </c>
      <c r="E68" s="31">
        <v>324700</v>
      </c>
      <c r="F68" s="31">
        <f>+E68*D68</f>
        <v>1298800</v>
      </c>
    </row>
    <row r="69" spans="1:6" ht="24">
      <c r="A69" s="33">
        <v>9.3</v>
      </c>
      <c r="B69" s="34" t="s">
        <v>90</v>
      </c>
      <c r="C69" s="29" t="s">
        <v>26</v>
      </c>
      <c r="D69" s="30">
        <v>12</v>
      </c>
      <c r="E69" s="31">
        <v>46660</v>
      </c>
      <c r="F69" s="31">
        <f>+E69*D69</f>
        <v>559920</v>
      </c>
    </row>
    <row r="70" spans="1:6" ht="36">
      <c r="A70" s="33">
        <v>9.4</v>
      </c>
      <c r="B70" s="34" t="s">
        <v>91</v>
      </c>
      <c r="C70" s="29" t="s">
        <v>26</v>
      </c>
      <c r="D70" s="30">
        <v>2</v>
      </c>
      <c r="E70" s="31">
        <v>268700</v>
      </c>
      <c r="F70" s="31">
        <f>+E70*D70</f>
        <v>537400</v>
      </c>
    </row>
    <row r="71" spans="1:6" ht="24">
      <c r="A71" s="33">
        <v>9.5</v>
      </c>
      <c r="B71" s="34" t="s">
        <v>92</v>
      </c>
      <c r="C71" s="29" t="s">
        <v>26</v>
      </c>
      <c r="D71" s="30">
        <v>4</v>
      </c>
      <c r="E71" s="31">
        <v>2950</v>
      </c>
      <c r="F71" s="31">
        <f>+E71*D71</f>
        <v>11800</v>
      </c>
    </row>
    <row r="72" spans="1:6" ht="12.75">
      <c r="A72" s="39"/>
      <c r="B72" s="28" t="s">
        <v>13</v>
      </c>
      <c r="C72" s="26"/>
      <c r="D72" s="36"/>
      <c r="E72" s="32"/>
      <c r="F72" s="32">
        <f>SUM(F67:F71)</f>
        <v>5029320</v>
      </c>
    </row>
    <row r="73" spans="1:6" ht="12.75">
      <c r="A73" s="27" t="s">
        <v>93</v>
      </c>
      <c r="B73" s="28" t="s">
        <v>94</v>
      </c>
      <c r="C73" s="29"/>
      <c r="D73" s="30"/>
      <c r="E73" s="31"/>
      <c r="F73" s="31"/>
    </row>
    <row r="74" spans="1:6" ht="12.75">
      <c r="A74" s="33">
        <v>10.1</v>
      </c>
      <c r="B74" s="34" t="s">
        <v>95</v>
      </c>
      <c r="C74" s="29" t="s">
        <v>9</v>
      </c>
      <c r="D74" s="30">
        <v>50</v>
      </c>
      <c r="E74" s="31">
        <v>3559</v>
      </c>
      <c r="F74" s="31">
        <f>+E74*D74</f>
        <v>177950</v>
      </c>
    </row>
    <row r="75" spans="1:6" ht="24">
      <c r="A75" s="33">
        <v>10.2</v>
      </c>
      <c r="B75" s="34" t="s">
        <v>96</v>
      </c>
      <c r="C75" s="29" t="s">
        <v>9</v>
      </c>
      <c r="D75" s="30">
        <v>50</v>
      </c>
      <c r="E75" s="31">
        <v>4999</v>
      </c>
      <c r="F75" s="31">
        <f>+E75*D75</f>
        <v>249950</v>
      </c>
    </row>
    <row r="76" spans="1:6" ht="24">
      <c r="A76" s="33">
        <v>10.3</v>
      </c>
      <c r="B76" s="34" t="s">
        <v>97</v>
      </c>
      <c r="C76" s="29" t="s">
        <v>9</v>
      </c>
      <c r="D76" s="30">
        <v>45</v>
      </c>
      <c r="E76" s="31">
        <v>9185</v>
      </c>
      <c r="F76" s="31">
        <f>+E76*D76</f>
        <v>413325</v>
      </c>
    </row>
    <row r="77" spans="1:6" ht="12.75">
      <c r="A77" s="39"/>
      <c r="B77" s="28" t="s">
        <v>13</v>
      </c>
      <c r="C77" s="26"/>
      <c r="D77" s="36"/>
      <c r="E77" s="32"/>
      <c r="F77" s="32">
        <f>SUM(F74:F76)</f>
        <v>841225</v>
      </c>
    </row>
    <row r="78" spans="1:6" ht="12.75">
      <c r="A78" s="27" t="s">
        <v>98</v>
      </c>
      <c r="B78" s="28" t="s">
        <v>99</v>
      </c>
      <c r="C78" s="29"/>
      <c r="D78" s="30"/>
      <c r="E78" s="31"/>
      <c r="F78" s="31"/>
    </row>
    <row r="79" spans="1:6" ht="63.75">
      <c r="A79" s="33">
        <v>11.1</v>
      </c>
      <c r="B79" s="40" t="s">
        <v>100</v>
      </c>
      <c r="C79" s="29" t="s">
        <v>9</v>
      </c>
      <c r="D79" s="30">
        <v>71</v>
      </c>
      <c r="E79" s="31">
        <v>47290</v>
      </c>
      <c r="F79" s="31">
        <f>+E79*D79</f>
        <v>3357590</v>
      </c>
    </row>
    <row r="80" spans="1:6" ht="12.75">
      <c r="A80" s="39"/>
      <c r="B80" s="28" t="s">
        <v>13</v>
      </c>
      <c r="C80" s="26"/>
      <c r="D80" s="36"/>
      <c r="E80" s="32"/>
      <c r="F80" s="32">
        <f>SUM(F79:F79)</f>
        <v>3357590</v>
      </c>
    </row>
    <row r="81" spans="1:6" ht="12.75">
      <c r="A81" s="27" t="s">
        <v>101</v>
      </c>
      <c r="B81" s="28" t="s">
        <v>102</v>
      </c>
      <c r="C81" s="26"/>
      <c r="D81" s="36"/>
      <c r="E81" s="32"/>
      <c r="F81" s="32"/>
    </row>
    <row r="82" spans="1:6" ht="24">
      <c r="A82" s="33">
        <v>12.1</v>
      </c>
      <c r="B82" s="34" t="s">
        <v>103</v>
      </c>
      <c r="C82" s="29" t="s">
        <v>10</v>
      </c>
      <c r="D82" s="30">
        <v>62</v>
      </c>
      <c r="E82" s="31">
        <v>25000</v>
      </c>
      <c r="F82" s="31">
        <f aca="true" t="shared" si="3" ref="F82:F87">+E82*D82</f>
        <v>1550000</v>
      </c>
    </row>
    <row r="83" spans="1:6" ht="12.75">
      <c r="A83" s="33">
        <v>12.2</v>
      </c>
      <c r="B83" s="34" t="s">
        <v>104</v>
      </c>
      <c r="C83" s="29" t="s">
        <v>9</v>
      </c>
      <c r="D83" s="30">
        <v>22</v>
      </c>
      <c r="E83" s="31">
        <v>60000</v>
      </c>
      <c r="F83" s="31">
        <f t="shared" si="3"/>
        <v>1320000</v>
      </c>
    </row>
    <row r="84" spans="1:6" ht="36">
      <c r="A84" s="33">
        <v>12.3</v>
      </c>
      <c r="B84" s="34" t="s">
        <v>105</v>
      </c>
      <c r="C84" s="29" t="s">
        <v>9</v>
      </c>
      <c r="D84" s="30">
        <v>66</v>
      </c>
      <c r="E84" s="31">
        <f>14750+1968</f>
        <v>16718</v>
      </c>
      <c r="F84" s="31">
        <f t="shared" si="3"/>
        <v>1103388</v>
      </c>
    </row>
    <row r="85" spans="1:6" ht="24">
      <c r="A85" s="33">
        <v>12.4</v>
      </c>
      <c r="B85" s="34" t="s">
        <v>106</v>
      </c>
      <c r="C85" s="29" t="s">
        <v>9</v>
      </c>
      <c r="D85" s="30">
        <v>37.6</v>
      </c>
      <c r="E85" s="31">
        <v>231000</v>
      </c>
      <c r="F85" s="31">
        <f t="shared" si="3"/>
        <v>8685600</v>
      </c>
    </row>
    <row r="86" spans="1:6" ht="24">
      <c r="A86" s="33">
        <v>12.5</v>
      </c>
      <c r="B86" s="34" t="s">
        <v>107</v>
      </c>
      <c r="C86" s="29" t="s">
        <v>9</v>
      </c>
      <c r="D86" s="30">
        <v>6.4</v>
      </c>
      <c r="E86" s="31">
        <v>220000</v>
      </c>
      <c r="F86" s="31">
        <f t="shared" si="3"/>
        <v>1408000</v>
      </c>
    </row>
    <row r="87" spans="1:6" ht="24">
      <c r="A87" s="33">
        <v>12.6</v>
      </c>
      <c r="B87" s="34" t="s">
        <v>108</v>
      </c>
      <c r="C87" s="29" t="s">
        <v>10</v>
      </c>
      <c r="D87" s="30">
        <v>13</v>
      </c>
      <c r="E87" s="31">
        <v>25000</v>
      </c>
      <c r="F87" s="31">
        <f t="shared" si="3"/>
        <v>325000</v>
      </c>
    </row>
    <row r="88" spans="1:6" ht="12.75">
      <c r="A88" s="39"/>
      <c r="B88" s="28" t="s">
        <v>13</v>
      </c>
      <c r="C88" s="26"/>
      <c r="D88" s="36"/>
      <c r="E88" s="32"/>
      <c r="F88" s="32">
        <f>SUM(F82:F87)</f>
        <v>14391988</v>
      </c>
    </row>
    <row r="89" spans="1:6" ht="12.75">
      <c r="A89" s="27" t="s">
        <v>109</v>
      </c>
      <c r="B89" s="28" t="s">
        <v>14</v>
      </c>
      <c r="C89" s="29"/>
      <c r="D89" s="30"/>
      <c r="E89" s="31"/>
      <c r="F89" s="31"/>
    </row>
    <row r="90" spans="1:6" ht="48">
      <c r="A90" s="33">
        <v>13.1</v>
      </c>
      <c r="B90" s="34" t="s">
        <v>110</v>
      </c>
      <c r="C90" s="29" t="s">
        <v>10</v>
      </c>
      <c r="D90" s="30">
        <v>7.8</v>
      </c>
      <c r="E90" s="31">
        <v>121138</v>
      </c>
      <c r="F90" s="31">
        <f>+E90*D90</f>
        <v>944876.4</v>
      </c>
    </row>
    <row r="91" spans="1:6" ht="12.75">
      <c r="A91" s="33">
        <v>13.2</v>
      </c>
      <c r="B91" s="34" t="s">
        <v>111</v>
      </c>
      <c r="C91" s="29" t="s">
        <v>56</v>
      </c>
      <c r="D91" s="30">
        <v>1</v>
      </c>
      <c r="E91" s="31">
        <v>100000</v>
      </c>
      <c r="F91" s="31">
        <f>+E91*D91</f>
        <v>100000</v>
      </c>
    </row>
    <row r="92" spans="1:6" ht="12.75">
      <c r="A92" s="33"/>
      <c r="B92" s="28" t="s">
        <v>13</v>
      </c>
      <c r="C92" s="26"/>
      <c r="D92" s="36"/>
      <c r="E92" s="32"/>
      <c r="F92" s="32">
        <f>SUM(F90:F91)</f>
        <v>1044876.4</v>
      </c>
    </row>
    <row r="93" spans="1:6" ht="12.75">
      <c r="A93" s="33"/>
      <c r="B93" s="34"/>
      <c r="C93" s="29"/>
      <c r="D93" s="30"/>
      <c r="E93" s="31"/>
      <c r="F93" s="31"/>
    </row>
    <row r="94" spans="1:6" ht="12.75">
      <c r="A94" s="39"/>
      <c r="B94" s="28" t="s">
        <v>112</v>
      </c>
      <c r="C94" s="26"/>
      <c r="D94" s="36"/>
      <c r="E94" s="32"/>
      <c r="F94" s="41">
        <f>+F92+F88+F80+F77+F72+F65+F55+F50+F40+F35+F28+F25+F16</f>
        <v>73575697.5</v>
      </c>
    </row>
    <row r="95" spans="1:6" ht="12.75">
      <c r="A95" s="42"/>
      <c r="B95" s="37" t="s">
        <v>15</v>
      </c>
      <c r="C95" s="43"/>
      <c r="D95" s="29"/>
      <c r="E95" s="44"/>
      <c r="F95" s="45">
        <f>+F94*0.22</f>
        <v>16186653.45</v>
      </c>
    </row>
    <row r="96" spans="1:6" ht="12.75">
      <c r="A96" s="42"/>
      <c r="B96" s="37" t="s">
        <v>113</v>
      </c>
      <c r="C96" s="43"/>
      <c r="D96" s="29"/>
      <c r="E96" s="44"/>
      <c r="F96" s="45">
        <f>+F95+F94</f>
        <v>89762350.95</v>
      </c>
    </row>
    <row r="97" spans="1:6" ht="12.75">
      <c r="A97" s="42"/>
      <c r="B97" s="37" t="s">
        <v>114</v>
      </c>
      <c r="C97" s="43"/>
      <c r="D97" s="29"/>
      <c r="E97" s="44"/>
      <c r="F97" s="45">
        <f>+(F94*0.05)*0.16</f>
        <v>588605.58</v>
      </c>
    </row>
    <row r="98" spans="1:6" ht="12.75">
      <c r="A98" s="46"/>
      <c r="B98" s="47" t="s">
        <v>115</v>
      </c>
      <c r="C98" s="25"/>
      <c r="D98" s="26"/>
      <c r="E98" s="48"/>
      <c r="F98" s="41">
        <f>+F97+F96</f>
        <v>90350956.53</v>
      </c>
    </row>
    <row r="99" spans="1:6" ht="12.75">
      <c r="A99" s="49"/>
      <c r="B99" s="50"/>
      <c r="C99" s="51"/>
      <c r="D99" s="52"/>
      <c r="E99" s="53"/>
      <c r="F99" s="53"/>
    </row>
    <row r="100" spans="1:6" ht="12.75">
      <c r="A100" s="49"/>
      <c r="B100" s="50"/>
      <c r="C100" s="51"/>
      <c r="D100" s="52"/>
      <c r="E100" s="53"/>
      <c r="F100" s="53"/>
    </row>
    <row r="101" spans="1:6" ht="12.75">
      <c r="A101" s="49"/>
      <c r="B101" s="50"/>
      <c r="C101" s="51"/>
      <c r="D101" s="52"/>
      <c r="E101" s="53"/>
      <c r="F101" s="53"/>
    </row>
    <row r="102" spans="1:6" ht="12.75">
      <c r="A102" s="49"/>
      <c r="B102" s="50"/>
      <c r="C102" s="51"/>
      <c r="D102" s="52"/>
      <c r="E102" s="53"/>
      <c r="F102" s="53"/>
    </row>
    <row r="103" spans="1:6" ht="12.75">
      <c r="A103" s="54"/>
      <c r="B103" s="55"/>
      <c r="C103" s="56"/>
      <c r="D103" s="57"/>
      <c r="E103" s="58"/>
      <c r="F103" s="58"/>
    </row>
    <row r="104" spans="1:6" ht="12.75">
      <c r="A104" s="54"/>
      <c r="B104" s="59" t="s">
        <v>116</v>
      </c>
      <c r="C104" s="60"/>
      <c r="D104" s="61"/>
      <c r="E104" s="62"/>
      <c r="F104" s="63"/>
    </row>
    <row r="105" spans="1:6" ht="12.75">
      <c r="A105" s="54"/>
      <c r="B105" s="57" t="s">
        <v>117</v>
      </c>
      <c r="C105" s="64"/>
      <c r="D105" s="61"/>
      <c r="E105" s="63"/>
      <c r="F105" s="63"/>
    </row>
    <row r="106" spans="1:6" ht="12.75">
      <c r="A106" s="65"/>
      <c r="B106" s="66" t="s">
        <v>118</v>
      </c>
      <c r="C106" s="67"/>
      <c r="D106" s="68"/>
      <c r="E106" s="69"/>
      <c r="F106" s="69"/>
    </row>
  </sheetData>
  <mergeCells count="2">
    <mergeCell ref="A8:F8"/>
    <mergeCell ref="E9:F9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 Unicauca</cp:lastModifiedBy>
  <cp:lastPrinted>2007-03-14T13:51:40Z</cp:lastPrinted>
  <dcterms:created xsi:type="dcterms:W3CDTF">2005-11-18T17:40:41Z</dcterms:created>
  <dcterms:modified xsi:type="dcterms:W3CDTF">2007-03-14T19:41:36Z</dcterms:modified>
  <cp:category/>
  <cp:version/>
  <cp:contentType/>
  <cp:contentStatus/>
</cp:coreProperties>
</file>